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ogdentistry-my.sharepoint.com/personal/simon_thorntonwood_cgdent_uk/Documents/Documents/"/>
    </mc:Choice>
  </mc:AlternateContent>
  <xr:revisionPtr revIDLastSave="0" documentId="8_{118B86D8-4240-431D-86F0-7BD0F442412C}" xr6:coauthVersionLast="47" xr6:coauthVersionMax="47" xr10:uidLastSave="{00000000-0000-0000-0000-000000000000}"/>
  <bookViews>
    <workbookView xWindow="-120" yWindow="-120" windowWidth="29040" windowHeight="15840" activeTab="2" xr2:uid="{E5E3B954-8B7B-42C3-892E-ACE1C7EF5FE4}"/>
  </bookViews>
  <sheets>
    <sheet name="Logbook entries" sheetId="2" r:id="rId1"/>
    <sheet name="Summary" sheetId="1" r:id="rId2"/>
    <sheet name="Guidanc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" l="1" a="1"/>
  <c r="A2" i="2" s="1"/>
  <c r="A2" i="1" a="1"/>
  <c r="A2" i="1" s="1"/>
  <c r="E25" i="1"/>
  <c r="E24" i="1"/>
  <c r="E23" i="1"/>
  <c r="E22" i="1"/>
  <c r="E21" i="1"/>
  <c r="E20" i="1"/>
  <c r="D25" i="1"/>
  <c r="D24" i="1"/>
  <c r="D23" i="1"/>
  <c r="D22" i="1"/>
  <c r="D21" i="1"/>
  <c r="D20" i="1"/>
  <c r="C25" i="1"/>
  <c r="C24" i="1"/>
  <c r="C23" i="1"/>
  <c r="C21" i="1"/>
  <c r="C20" i="1"/>
  <c r="E19" i="1"/>
  <c r="D27" i="1"/>
  <c r="D19" i="1"/>
  <c r="E27" i="1"/>
  <c r="C19" i="1"/>
  <c r="C22" i="1"/>
  <c r="C3" i="1"/>
  <c r="C41" i="1"/>
  <c r="C40" i="1"/>
  <c r="C39" i="1"/>
  <c r="C38" i="1"/>
  <c r="C37" i="1"/>
  <c r="C36" i="1"/>
  <c r="C35" i="1"/>
  <c r="C33" i="1"/>
  <c r="C32" i="1"/>
  <c r="C31" i="1"/>
  <c r="C30" i="1"/>
  <c r="C29" i="1"/>
  <c r="C28" i="1"/>
  <c r="C27" i="1"/>
  <c r="C11" i="1"/>
  <c r="C12" i="1"/>
  <c r="E33" i="1"/>
  <c r="E32" i="1"/>
  <c r="E31" i="1"/>
  <c r="E30" i="1"/>
  <c r="E29" i="1"/>
  <c r="E28" i="1"/>
  <c r="E39" i="1"/>
  <c r="E38" i="1"/>
  <c r="E36" i="1"/>
  <c r="E35" i="1"/>
  <c r="E41" i="1"/>
  <c r="E37" i="1"/>
  <c r="D41" i="1"/>
  <c r="E40" i="1"/>
  <c r="D40" i="1"/>
  <c r="D39" i="1"/>
  <c r="D38" i="1"/>
  <c r="D37" i="1"/>
  <c r="D36" i="1"/>
  <c r="D35" i="1"/>
  <c r="D29" i="1"/>
  <c r="D33" i="1"/>
  <c r="D32" i="1"/>
  <c r="D31" i="1"/>
  <c r="D30" i="1"/>
  <c r="D28" i="1"/>
  <c r="E12" i="1"/>
  <c r="D12" i="1"/>
  <c r="E13" i="1"/>
  <c r="D13" i="1"/>
  <c r="C13" i="1"/>
  <c r="D11" i="1"/>
  <c r="E11" i="1"/>
  <c r="C6" i="1"/>
  <c r="C4" i="1"/>
  <c r="C5" i="1"/>
  <c r="D18" i="1" l="1"/>
  <c r="E18" i="1"/>
  <c r="C18" i="1"/>
  <c r="E10" i="1"/>
  <c r="D10" i="1"/>
  <c r="E34" i="1"/>
  <c r="D34" i="1"/>
  <c r="C34" i="1"/>
  <c r="C10" i="1"/>
  <c r="E26" i="1"/>
  <c r="D26" i="1"/>
  <c r="C2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<sst xmlns="http://schemas.openxmlformats.org/spreadsheetml/2006/main" count="116" uniqueCount="71">
  <si>
    <t>Total number of cases</t>
  </si>
  <si>
    <t>with primary root canal treatment</t>
  </si>
  <si>
    <t>with secondary root canal treatment</t>
  </si>
  <si>
    <t>trauma cases</t>
  </si>
  <si>
    <t>Trauma treatment categories by tooth</t>
  </si>
  <si>
    <t>Pulp therapy</t>
  </si>
  <si>
    <t>Pulp capping</t>
  </si>
  <si>
    <t>Pulpotomy</t>
  </si>
  <si>
    <t>Management of cracked tooth (and/or banding)</t>
  </si>
  <si>
    <t>Incisors/canines</t>
  </si>
  <si>
    <t>Premolars</t>
  </si>
  <si>
    <t>Molars</t>
  </si>
  <si>
    <t>Treatment categories by tooth</t>
  </si>
  <si>
    <r>
      <t>Straight canal (&lt;15</t>
    </r>
    <r>
      <rPr>
        <sz val="11"/>
        <color theme="1"/>
        <rFont val="Aptos Narrow"/>
        <family val="2"/>
      </rPr>
      <t>° curve)</t>
    </r>
  </si>
  <si>
    <t>Visible canal</t>
  </si>
  <si>
    <t>Calcified canal</t>
  </si>
  <si>
    <t>Immature apex</t>
  </si>
  <si>
    <t>Apical resorption</t>
  </si>
  <si>
    <t>Internal resorption</t>
  </si>
  <si>
    <t>Post removal</t>
  </si>
  <si>
    <t>Retreat - Gutta percha</t>
  </si>
  <si>
    <t>Moderate curvature (30°-45°)</t>
  </si>
  <si>
    <t>Primary or secondary root canal treatment (by tooth - select according to worst case scenario)</t>
  </si>
  <si>
    <t>Summary details of treatment complexity</t>
  </si>
  <si>
    <t>Patient ID</t>
  </si>
  <si>
    <t>Treatment categories</t>
  </si>
  <si>
    <t>Primary root canal treatment</t>
  </si>
  <si>
    <t>Secondary root canal treatment</t>
  </si>
  <si>
    <t>Trauma</t>
  </si>
  <si>
    <t>Practice ID</t>
  </si>
  <si>
    <t>Tooth type</t>
  </si>
  <si>
    <t>Retreat - Gutta-percha</t>
  </si>
  <si>
    <t>Curvature</t>
  </si>
  <si>
    <t>Primary or secondary root canal treatment (select according to worst case scenario)</t>
  </si>
  <si>
    <t>Treatment complexity</t>
  </si>
  <si>
    <t>Incisor</t>
  </si>
  <si>
    <t>Yes</t>
  </si>
  <si>
    <t>Sample1</t>
  </si>
  <si>
    <t>Sample2</t>
  </si>
  <si>
    <t>Premolar</t>
  </si>
  <si>
    <t>Sample3</t>
  </si>
  <si>
    <t>Canine</t>
  </si>
  <si>
    <t>Straight canal (&lt;15° curve)</t>
  </si>
  <si>
    <t>Cracked tooth / banding</t>
  </si>
  <si>
    <t>Molar</t>
  </si>
  <si>
    <t>Sample4</t>
  </si>
  <si>
    <t>CGDent Certified Practitioner in Endodontics: Logbook</t>
  </si>
  <si>
    <t xml:space="preserve">Certified Practitioner in Endodontics: Logbook </t>
  </si>
  <si>
    <t>Calcified or blocked canals</t>
  </si>
  <si>
    <t>tooth &gt;25mm length</t>
  </si>
  <si>
    <t>Tooth &gt;25mm length</t>
  </si>
  <si>
    <t>Justification</t>
  </si>
  <si>
    <t>Complexity</t>
  </si>
  <si>
    <t>NHS classification</t>
  </si>
  <si>
    <t>Guidance on completing your logbook</t>
  </si>
  <si>
    <t>Your logbook records will need to be validated by a referee that you have cited for your application. The validation for records from different practices may be from different referees.</t>
  </si>
  <si>
    <t>You need to complete the spreadsheet in the logbook entries tab of this workbook, with the requested data.</t>
  </si>
  <si>
    <t>Your cases entered in this logbook should relate to courses of endodontic treatment completed within the past three years</t>
  </si>
  <si>
    <t>Your cases must meet the specification for Level 2 as defined by NHS England. The criteria for Level 2 complexity are:</t>
  </si>
  <si>
    <t>You must upload one pre-operative and one post-operative radiograph for each case, to the College's Clinical Images Portal, citing the Patient Identifier used in your logbook</t>
  </si>
  <si>
    <t>Your logbook must include 25 cases, which have been completed by yourself, and show a spread of types of complexity</t>
  </si>
  <si>
    <t>1. Root canal curvature 30-45 degrees</t>
  </si>
  <si>
    <t>2. Location and negotiation of canals deemed NOT negotiable in the coronal third but patent thereafter, based on radiographic and clinical evidence</t>
  </si>
  <si>
    <t>3. Location and negotiation where the referring dentist has experienced problems with canal location, instrumentation or obturation</t>
  </si>
  <si>
    <t>4. Local analgesia difficulties that cannot be resolved by routine measures</t>
  </si>
  <si>
    <t>5. Teeth &gt;25 mm in length</t>
  </si>
  <si>
    <t>6. Incomplete root development (open apex)</t>
  </si>
  <si>
    <t>7. Limited mouth opening (25-35mm inter-incisal)</t>
  </si>
  <si>
    <t>8. Short but well condensed root fillings with evidence of likely patency beyond existing root filling and an absence of complicating factors involving the previous treatment</t>
  </si>
  <si>
    <t>9. Removal of fractured posts, less than 8mm in length.</t>
  </si>
  <si>
    <t>Cases resting on criteria 4 and/or 7 alone cannot be accepted as these are not purely endodontic criteria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</si>
</sst>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sz val="20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11"/>
      <color theme="1"/>
      <name val="Aptos"/>
      <family val="2"/>
    </font>
    <font>
      <b/>
      <sz val="11"/>
      <color theme="1"/>
      <name val="Aptos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0" borderId="0" xfId="0" applyAlignment="1">
      <alignment vertical="top" wrapText="1"/>
    </xf>
    <xf numFmtId="0" fontId="0" fillId="0" borderId="0" xfId="0" applyProtection="1">
      <protection locked="0"/>
    </xf>
    <xf numFmtId="0" fontId="0" fillId="3" borderId="4" xfId="0" applyFill="1" applyBorder="1"/>
    <xf numFmtId="0" fontId="0" fillId="3" borderId="3" xfId="0" applyFill="1" applyBorder="1"/>
    <xf numFmtId="0" fontId="0" fillId="3" borderId="6" xfId="0" applyFill="1" applyBorder="1"/>
    <xf numFmtId="0" fontId="0" fillId="3" borderId="5" xfId="0" applyFill="1" applyBorder="1"/>
    <xf numFmtId="0" fontId="0" fillId="3" borderId="2" xfId="0" applyFill="1" applyBorder="1"/>
    <xf numFmtId="0" fontId="0" fillId="3" borderId="7" xfId="0" applyFill="1" applyBorder="1"/>
    <xf numFmtId="0" fontId="0" fillId="4" borderId="4" xfId="0" applyFill="1" applyBorder="1"/>
    <xf numFmtId="0" fontId="0" fillId="4" borderId="3" xfId="0" applyFill="1" applyBorder="1"/>
    <xf numFmtId="0" fontId="0" fillId="4" borderId="0" xfId="0" applyFill="1"/>
    <xf numFmtId="0" fontId="0" fillId="6" borderId="8" xfId="0" applyFill="1" applyBorder="1"/>
    <xf numFmtId="0" fontId="0" fillId="6" borderId="0" xfId="0" applyFill="1"/>
    <xf numFmtId="0" fontId="0" fillId="6" borderId="9" xfId="0" applyFill="1" applyBorder="1"/>
    <xf numFmtId="0" fontId="0" fillId="6" borderId="4" xfId="0" applyFill="1" applyBorder="1"/>
    <xf numFmtId="0" fontId="0" fillId="6" borderId="3" xfId="0" applyFill="1" applyBorder="1"/>
    <xf numFmtId="0" fontId="0" fillId="6" borderId="6" xfId="0" applyFill="1" applyBorder="1"/>
    <xf numFmtId="0" fontId="0" fillId="5" borderId="4" xfId="0" applyFill="1" applyBorder="1"/>
    <xf numFmtId="0" fontId="0" fillId="5" borderId="6" xfId="0" applyFill="1" applyBorder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2" borderId="0" xfId="0" applyFill="1"/>
    <xf numFmtId="0" fontId="0" fillId="6" borderId="10" xfId="0" applyFill="1" applyBorder="1"/>
    <xf numFmtId="0" fontId="0" fillId="7" borderId="9" xfId="0" applyFill="1" applyBorder="1"/>
    <xf numFmtId="0" fontId="0" fillId="7" borderId="6" xfId="0" applyFill="1" applyBorder="1"/>
    <xf numFmtId="0" fontId="0" fillId="0" borderId="0" xfId="0" applyAlignment="1">
      <alignment vertical="center"/>
    </xf>
    <xf numFmtId="0" fontId="4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</cellXfs>
  <cellStyles count="1">
    <cellStyle name="Normal" xfId="0" builtinId="0"/>
  </cellStyles>
  <dxfs count="24"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</xdr:colOff>
      <xdr:row>0</xdr:row>
      <xdr:rowOff>38100</xdr:rowOff>
    </xdr:from>
    <xdr:to>
      <xdr:col>8</xdr:col>
      <xdr:colOff>714375</xdr:colOff>
      <xdr:row>0</xdr:row>
      <xdr:rowOff>1081659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DEFA06D-1B77-1C2C-8648-95BB007F3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38100"/>
          <a:ext cx="3162300" cy="10435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10</xdr:col>
      <xdr:colOff>114300</xdr:colOff>
      <xdr:row>0</xdr:row>
      <xdr:rowOff>1043559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7F8AF0-1968-4B59-807C-B3D7640B8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43600" y="0"/>
          <a:ext cx="3162300" cy="104355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B2FFBC-827F-4E20-AAFD-85BCD510973E}" name="Table1" displayName="Table1" ref="A4:T55" totalsRowShown="0" headerRowDxfId="23" dataDxfId="22">
  <autoFilter ref="A4:T55" xr:uid="{C2B2FFBC-827F-4E20-AAFD-85BCD510973E}"/>
  <tableColumns count="20">
    <tableColumn id="1" xr3:uid="{70E650DB-7F8B-4685-8E23-4FC3EC3D85B0}" name="Practice ID" dataDxfId="21"/>
    <tableColumn id="2" xr3:uid="{790BEA80-63B6-4969-8A34-A357AD26B145}" name="Patient ID" dataDxfId="20"/>
    <tableColumn id="3" xr3:uid="{881845FB-9557-4442-9513-307A3DDC6C54}" name="Tooth type" dataDxfId="19"/>
    <tableColumn id="5" xr3:uid="{BF0D950B-7E43-4AC4-8071-92173D713940}" name="Primary root canal treatment" dataDxfId="18"/>
    <tableColumn id="6" xr3:uid="{9BC5B6FA-8481-4EC8-AA97-F8750F1B98E9}" name="Secondary root canal treatment" dataDxfId="17"/>
    <tableColumn id="7" xr3:uid="{36F02237-86B7-4767-88E4-C0A6270195E6}" name="Trauma" dataDxfId="16"/>
    <tableColumn id="8" xr3:uid="{1831258C-2A39-4BD4-9135-0D3AC53C9B84}" name="Pulp capping" dataDxfId="15"/>
    <tableColumn id="9" xr3:uid="{DF2A0542-81CB-437F-93D0-CA0AB404921C}" name="Pulpotomy" dataDxfId="14"/>
    <tableColumn id="11" xr3:uid="{760328CC-572C-40DA-80DC-DA9F11DCEF26}" name="Cracked tooth / banding" dataDxfId="13"/>
    <tableColumn id="4" xr3:uid="{51E651FB-4F07-46A9-91EC-D7700556245D}" name="tooth &gt;25mm length" dataDxfId="12"/>
    <tableColumn id="12" xr3:uid="{449925DA-3F9E-47E5-B23B-54E04F220272}" name="Curvature" dataDxfId="11"/>
    <tableColumn id="13" xr3:uid="{C5F5022A-DCFE-484E-A3BF-E2D21525E37E}" name="Visible canal" dataDxfId="10"/>
    <tableColumn id="14" xr3:uid="{B5E1FB5E-A31D-4058-B532-A550784AA87D}" name="Calcified or blocked canals" dataDxfId="9"/>
    <tableColumn id="15" xr3:uid="{E70D1642-E338-49E6-B3DC-F8A5865497DB}" name="Immature apex" dataDxfId="8"/>
    <tableColumn id="16" xr3:uid="{D0AACE4D-F57D-424F-8669-86A1239FB94C}" name="Apical resorption" dataDxfId="7"/>
    <tableColumn id="17" xr3:uid="{9838E577-16AD-4C8C-8224-0E6786790A9E}" name="Internal resorption" dataDxfId="6"/>
    <tableColumn id="18" xr3:uid="{1CE5D1F9-E6A6-4340-9F25-E77B1C1EA50E}" name="Post removal" dataDxfId="5"/>
    <tableColumn id="19" xr3:uid="{B4D2CBCE-B435-41AD-A83A-A54903B86683}" name="Retreat - Gutta-percha" dataDxfId="4"/>
    <tableColumn id="10" xr3:uid="{66006FB3-7BF8-4728-8503-B90E0EC0A45B}" name="Complexity" dataDxfId="3"/>
    <tableColumn id="20" xr3:uid="{4B6206CB-B0A9-4A03-9AE3-8EA7C5FC39B6}" name="Justification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870C6-5489-4BA9-8E4E-A6F3274780AF}">
  <sheetPr codeName="Sheet1"/>
  <dimension ref="A1:T55"/>
  <sheetViews>
    <sheetView workbookViewId="0">
      <pane ySplit="4" topLeftCell="A5" activePane="bottomLeft" state="frozen"/>
      <selection pane="bottomLeft" activeCell="K5" sqref="K5"/>
    </sheetView>
  </sheetViews>
  <sheetFormatPr defaultRowHeight="15" x14ac:dyDescent="0.25"/>
  <cols>
    <col min="1" max="1" width="12.85546875" customWidth="1"/>
    <col min="2" max="2" width="12" customWidth="1"/>
    <col min="3" max="3" width="12.7109375" customWidth="1"/>
    <col min="4" max="5" width="18" customWidth="1"/>
    <col min="6" max="6" width="9.7109375" customWidth="1"/>
    <col min="7" max="7" width="14.5703125" customWidth="1"/>
    <col min="8" max="8" width="12.85546875" customWidth="1"/>
    <col min="9" max="10" width="11.28515625" customWidth="1"/>
    <col min="11" max="11" width="12.140625" customWidth="1"/>
    <col min="12" max="12" width="14.42578125" customWidth="1"/>
    <col min="13" max="13" width="13.28515625" customWidth="1"/>
    <col min="14" max="15" width="13.85546875" customWidth="1"/>
    <col min="16" max="16" width="13.28515625" customWidth="1"/>
    <col min="17" max="17" width="12.28515625" customWidth="1"/>
    <col min="18" max="18" width="13.5703125" customWidth="1"/>
    <col min="19" max="19" width="13" customWidth="1"/>
    <col min="20" max="20" width="26.85546875" customWidth="1"/>
  </cols>
  <sheetData>
    <row r="1" spans="1:20" s="23" customFormat="1" ht="89.25" customHeight="1" x14ac:dyDescent="0.25">
      <c r="A1" s="23" t="s">
        <v>47</v>
      </c>
    </row>
    <row r="2" spans="1:20" x14ac:dyDescent="0.25">
      <c r="A2" s="29" t="str" cm="1">
        <f t="array" aca="1" ref="A2" ca="1">MID(CELL("filename",A1),FIND("[",CELL("filename",A1))+1,FIND("]",CELL("filename",A1))-FIND("[",CELL("filename",A1))-1)</f>
        <v>Endodontics Case Logbook v1-7.xlsx</v>
      </c>
      <c r="D2" s="6" t="s">
        <v>25</v>
      </c>
      <c r="E2" s="7"/>
      <c r="F2" s="8"/>
      <c r="G2" s="12" t="s">
        <v>4</v>
      </c>
      <c r="H2" s="13"/>
      <c r="I2" s="13"/>
      <c r="J2" s="18" t="s">
        <v>34</v>
      </c>
      <c r="K2" s="18"/>
      <c r="L2" s="19"/>
      <c r="M2" s="19"/>
      <c r="N2" s="19"/>
      <c r="O2" s="19"/>
      <c r="P2" s="19"/>
      <c r="Q2" s="19"/>
      <c r="R2" s="19"/>
      <c r="S2" s="26"/>
      <c r="T2" s="20"/>
    </row>
    <row r="3" spans="1:20" x14ac:dyDescent="0.25">
      <c r="D3" s="9"/>
      <c r="E3" s="10"/>
      <c r="F3" s="11"/>
      <c r="G3" s="21" t="s">
        <v>5</v>
      </c>
      <c r="H3" s="22"/>
      <c r="I3" s="14"/>
      <c r="J3" s="15" t="s">
        <v>33</v>
      </c>
      <c r="K3" s="15"/>
      <c r="L3" s="16"/>
      <c r="M3" s="16"/>
      <c r="N3" s="16"/>
      <c r="O3" s="16"/>
      <c r="P3" s="16"/>
      <c r="Q3" s="16"/>
      <c r="R3" s="17"/>
      <c r="S3" s="27" t="s">
        <v>53</v>
      </c>
      <c r="T3" s="28"/>
    </row>
    <row r="4" spans="1:20" s="4" customFormat="1" ht="45" x14ac:dyDescent="0.25">
      <c r="A4" s="4" t="s">
        <v>29</v>
      </c>
      <c r="B4" s="4" t="s">
        <v>24</v>
      </c>
      <c r="C4" s="4" t="s">
        <v>30</v>
      </c>
      <c r="D4" s="4" t="s">
        <v>26</v>
      </c>
      <c r="E4" s="4" t="s">
        <v>27</v>
      </c>
      <c r="F4" s="4" t="s">
        <v>28</v>
      </c>
      <c r="G4" s="4" t="s">
        <v>6</v>
      </c>
      <c r="H4" s="4" t="s">
        <v>7</v>
      </c>
      <c r="I4" s="4" t="s">
        <v>43</v>
      </c>
      <c r="J4" s="4" t="s">
        <v>49</v>
      </c>
      <c r="K4" s="4" t="s">
        <v>32</v>
      </c>
      <c r="L4" s="4" t="s">
        <v>14</v>
      </c>
      <c r="M4" s="4" t="s">
        <v>48</v>
      </c>
      <c r="N4" s="4" t="s">
        <v>16</v>
      </c>
      <c r="O4" s="4" t="s">
        <v>17</v>
      </c>
      <c r="P4" s="4" t="s">
        <v>18</v>
      </c>
      <c r="Q4" s="4" t="s">
        <v>19</v>
      </c>
      <c r="R4" s="4" t="s">
        <v>31</v>
      </c>
      <c r="S4" s="4" t="s">
        <v>52</v>
      </c>
      <c r="T4" s="4" t="s">
        <v>51</v>
      </c>
    </row>
    <row r="5" spans="1:20" x14ac:dyDescent="0.25">
      <c r="A5" s="5">
        <v>1</v>
      </c>
      <c r="B5" s="5" t="s">
        <v>37</v>
      </c>
      <c r="C5" s="5" t="s">
        <v>35</v>
      </c>
      <c r="D5" s="5"/>
      <c r="E5" s="5"/>
      <c r="F5" s="5" t="s">
        <v>36</v>
      </c>
      <c r="G5" s="5" t="s">
        <v>36</v>
      </c>
      <c r="H5" s="5"/>
      <c r="I5" s="5" t="s">
        <v>36</v>
      </c>
      <c r="J5" s="5"/>
      <c r="K5" s="5" t="s">
        <v>42</v>
      </c>
      <c r="L5" s="5" t="s">
        <v>36</v>
      </c>
      <c r="M5" s="5"/>
      <c r="N5" s="5"/>
      <c r="O5" s="5" t="s">
        <v>36</v>
      </c>
      <c r="P5" s="5"/>
      <c r="Q5" s="5"/>
      <c r="R5" s="5"/>
      <c r="S5" s="5"/>
      <c r="T5" s="5"/>
    </row>
    <row r="6" spans="1:20" x14ac:dyDescent="0.25">
      <c r="A6" s="5">
        <v>1</v>
      </c>
      <c r="B6" s="5" t="s">
        <v>38</v>
      </c>
      <c r="C6" s="5" t="s">
        <v>39</v>
      </c>
      <c r="D6" s="5" t="s">
        <v>36</v>
      </c>
      <c r="E6" s="5"/>
      <c r="F6" s="5" t="s">
        <v>36</v>
      </c>
      <c r="G6" s="5"/>
      <c r="H6" s="5" t="s">
        <v>36</v>
      </c>
      <c r="I6" s="5"/>
      <c r="J6" s="5" t="s">
        <v>36</v>
      </c>
      <c r="K6" s="5" t="s">
        <v>42</v>
      </c>
      <c r="L6" s="5" t="s">
        <v>36</v>
      </c>
      <c r="M6" s="5"/>
      <c r="N6" s="5" t="s">
        <v>36</v>
      </c>
      <c r="O6" s="5"/>
      <c r="P6" s="5"/>
      <c r="Q6" s="5"/>
      <c r="R6" s="5"/>
      <c r="S6" s="5"/>
      <c r="T6" s="5"/>
    </row>
    <row r="7" spans="1:20" x14ac:dyDescent="0.25">
      <c r="A7" s="5">
        <v>2</v>
      </c>
      <c r="B7" s="5" t="s">
        <v>40</v>
      </c>
      <c r="C7" s="5" t="s">
        <v>44</v>
      </c>
      <c r="D7" s="5"/>
      <c r="E7" s="5" t="s">
        <v>36</v>
      </c>
      <c r="F7" s="5"/>
      <c r="G7" s="5" t="s">
        <v>36</v>
      </c>
      <c r="H7" s="5"/>
      <c r="I7" s="5"/>
      <c r="J7" s="5"/>
      <c r="K7" s="5" t="s">
        <v>42</v>
      </c>
      <c r="L7" s="5" t="s">
        <v>36</v>
      </c>
      <c r="M7" s="5" t="s">
        <v>36</v>
      </c>
      <c r="N7" s="5"/>
      <c r="O7" s="5"/>
      <c r="P7" s="5" t="s">
        <v>36</v>
      </c>
      <c r="Q7" s="5"/>
      <c r="R7" s="5"/>
      <c r="S7" s="5"/>
      <c r="T7" s="5"/>
    </row>
    <row r="8" spans="1:20" x14ac:dyDescent="0.25">
      <c r="A8" s="5">
        <v>1</v>
      </c>
      <c r="B8" s="5" t="s">
        <v>45</v>
      </c>
      <c r="C8" s="5" t="s">
        <v>41</v>
      </c>
      <c r="D8" s="5"/>
      <c r="E8" s="5" t="s">
        <v>36</v>
      </c>
      <c r="F8" s="5"/>
      <c r="G8" s="5"/>
      <c r="H8" s="5" t="s">
        <v>36</v>
      </c>
      <c r="I8" s="5"/>
      <c r="J8" s="5"/>
      <c r="K8" s="5" t="s">
        <v>42</v>
      </c>
      <c r="L8" s="5"/>
      <c r="M8" s="5"/>
      <c r="N8" s="5"/>
      <c r="O8" s="5"/>
      <c r="P8" s="5"/>
      <c r="Q8" s="5" t="s">
        <v>36</v>
      </c>
      <c r="R8" s="5" t="s">
        <v>36</v>
      </c>
      <c r="S8" s="5"/>
      <c r="T8" s="5"/>
    </row>
    <row r="9" spans="1:20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</row>
    <row r="10" spans="1:20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</row>
    <row r="11" spans="1:20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pans="1:20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</row>
    <row r="13" spans="1:20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</row>
    <row r="14" spans="1:20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</row>
    <row r="15" spans="1:20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</row>
    <row r="17" spans="1:20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</row>
    <row r="18" spans="1:20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</row>
    <row r="19" spans="1:20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</row>
    <row r="20" spans="1:20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</row>
    <row r="21" spans="1:20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</row>
    <row r="22" spans="1:20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</row>
    <row r="23" spans="1:20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</row>
    <row r="24" spans="1:20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</row>
    <row r="25" spans="1:20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</row>
    <row r="26" spans="1:20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</row>
    <row r="27" spans="1:20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</row>
    <row r="28" spans="1:20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</row>
    <row r="29" spans="1:20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</row>
    <row r="30" spans="1:20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</row>
    <row r="31" spans="1:20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</row>
    <row r="32" spans="1:20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</row>
    <row r="33" spans="1:20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</row>
    <row r="34" spans="1:20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</row>
    <row r="35" spans="1:20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</row>
    <row r="36" spans="1:20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</row>
    <row r="37" spans="1:20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</row>
    <row r="38" spans="1:2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</row>
    <row r="39" spans="1:20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</row>
    <row r="40" spans="1:2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</row>
    <row r="41" spans="1:2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</row>
    <row r="42" spans="1:20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</row>
    <row r="43" spans="1:20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</row>
    <row r="44" spans="1:20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</row>
    <row r="45" spans="1:20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</row>
    <row r="46" spans="1:20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</row>
    <row r="47" spans="1:20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</row>
    <row r="48" spans="1:20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</row>
    <row r="49" spans="1:20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</row>
    <row r="50" spans="1:20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</row>
    <row r="51" spans="1:20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</row>
    <row r="52" spans="1:20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</row>
    <row r="53" spans="1:20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</row>
    <row r="54" spans="1:20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</row>
    <row r="55" spans="1:20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</row>
  </sheetData>
  <sheetProtection algorithmName="SHA-512" hashValue="uCM6K8ARv01WNX5ExVgutnA2IQ9ueclhGyA70mbifid8tZQGwNQgIfq2Br5HsV7I9OIPiGT+3QZ20xkbUvaxHg==" saltValue="tKwg/lfuezFv2Krkd5KEDQ==" spinCount="100000" sheet="1" insertRows="0" selectLockedCells="1" autoFilter="0"/>
  <conditionalFormatting sqref="D5:J55">
    <cfRule type="cellIs" dxfId="1" priority="2" operator="equal">
      <formula>"Yes"</formula>
    </cfRule>
  </conditionalFormatting>
  <conditionalFormatting sqref="L5:R55">
    <cfRule type="cellIs" dxfId="0" priority="1" operator="equal">
      <formula>"Yes"</formula>
    </cfRule>
  </conditionalFormatting>
  <dataValidations xWindow="573" yWindow="423" count="4">
    <dataValidation type="list" allowBlank="1" showInputMessage="1" showErrorMessage="1" error="Invalid data" promptTitle="Choose" prompt="Select &quot;Yes&quot; if applicable" sqref="L5:R55 D5:J55" xr:uid="{F5C30AE8-61EB-48D8-8111-A5A6E3AE73FD}">
      <formula1>"Yes"</formula1>
    </dataValidation>
    <dataValidation type="list" allowBlank="1" showInputMessage="1" showErrorMessage="1" promptTitle="Select type" sqref="C5:C55" xr:uid="{F7170C98-48F4-4C27-B7AE-014C5153E1BA}">
      <formula1>"Incisor,Canine,Premolar,Molar"</formula1>
    </dataValidation>
    <dataValidation type="list" allowBlank="1" showInputMessage="1" showErrorMessage="1" sqref="K5:K55" xr:uid="{80DCD6B2-89A2-4505-B2F7-88AB16F0B108}">
      <formula1>"Straight canal (&lt;15° curve),Moderate curvature (30°-45°)"</formula1>
    </dataValidation>
    <dataValidation type="custom" allowBlank="1" showInputMessage="1" showErrorMessage="1" error="This field is required" sqref="A6:B6" xr:uid="{68B5DCB2-1AB7-46C4-80A4-26652475A79B}">
      <formula1>LEN(A2)&gt;0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E6023-AE29-45D4-A0BC-23242E1B33A3}">
  <sheetPr codeName="Sheet2"/>
  <dimension ref="A1:E41"/>
  <sheetViews>
    <sheetView topLeftCell="A8" workbookViewId="0">
      <selection activeCell="H7" sqref="H7"/>
    </sheetView>
  </sheetViews>
  <sheetFormatPr defaultRowHeight="15" x14ac:dyDescent="0.25"/>
  <cols>
    <col min="1" max="1" width="28.42578125" customWidth="1"/>
    <col min="2" max="2" width="33.28515625" bestFit="1" customWidth="1"/>
  </cols>
  <sheetData>
    <row r="1" spans="1:5" ht="83.25" customHeight="1" x14ac:dyDescent="0.25">
      <c r="A1" s="24" t="s">
        <v>46</v>
      </c>
    </row>
    <row r="2" spans="1:5" ht="18" customHeight="1" x14ac:dyDescent="0.25">
      <c r="A2" s="29" t="str" cm="1">
        <f t="array" aca="1" ref="A2" ca="1">MID(CELL("filename",A1),FIND("[",CELL("filename",A1))+1,FIND("]",CELL("filename",A1))-FIND("[",CELL("filename",A1))-1)</f>
        <v>Endodontics Case Logbook v1-7.xlsx</v>
      </c>
    </row>
    <row r="3" spans="1:5" x14ac:dyDescent="0.25">
      <c r="A3" s="1" t="s">
        <v>0</v>
      </c>
      <c r="C3" s="25">
        <f>COUNTA('Logbook entries'!B5:B55)</f>
        <v>4</v>
      </c>
    </row>
    <row r="4" spans="1:5" x14ac:dyDescent="0.25">
      <c r="B4" t="s">
        <v>1</v>
      </c>
      <c r="C4" s="2">
        <f>COUNTIF('Logbook entries'!$D5:$D8, "Yes")</f>
        <v>1</v>
      </c>
    </row>
    <row r="5" spans="1:5" x14ac:dyDescent="0.25">
      <c r="B5" t="s">
        <v>2</v>
      </c>
      <c r="C5" s="2">
        <f>COUNTIF('Logbook entries'!E5:E8, "Yes")</f>
        <v>2</v>
      </c>
    </row>
    <row r="6" spans="1:5" x14ac:dyDescent="0.25">
      <c r="B6" t="s">
        <v>3</v>
      </c>
      <c r="C6" s="2">
        <f>COUNTIF('Logbook entries'!$F5:$F8, "Yes")</f>
        <v>2</v>
      </c>
    </row>
    <row r="8" spans="1:5" x14ac:dyDescent="0.25">
      <c r="A8" s="1" t="s">
        <v>4</v>
      </c>
    </row>
    <row r="9" spans="1:5" x14ac:dyDescent="0.25">
      <c r="C9" t="s">
        <v>9</v>
      </c>
      <c r="D9" t="s">
        <v>10</v>
      </c>
      <c r="E9" t="s">
        <v>11</v>
      </c>
    </row>
    <row r="10" spans="1:5" x14ac:dyDescent="0.25">
      <c r="A10" t="s">
        <v>5</v>
      </c>
      <c r="C10" s="3">
        <f>SUM(C11:C12)</f>
        <v>2</v>
      </c>
      <c r="D10" s="3">
        <f>SUM(D11:D12)</f>
        <v>1</v>
      </c>
      <c r="E10" s="3">
        <f>SUM(E11:E12)</f>
        <v>1</v>
      </c>
    </row>
    <row r="11" spans="1:5" x14ac:dyDescent="0.25">
      <c r="B11" t="s">
        <v>6</v>
      </c>
      <c r="C11" s="2">
        <f>COUNTIFS('Logbook entries'!$G$5:$G$8, "Yes", 'Logbook entries'!$C$5:$C$8, "Incisor")+COUNTIFS('Logbook entries'!$G$5:$G$8, "Yes", 'Logbook entries'!$C$5:$C$8, "Canine")</f>
        <v>1</v>
      </c>
      <c r="D11" s="2">
        <f>COUNTIFS('Logbook entries'!$G$5:$G$8, "Yes", 'Logbook entries'!$C$5:$C$8, "Premolar")</f>
        <v>0</v>
      </c>
      <c r="E11" s="2">
        <f>COUNTIFS('Logbook entries'!$G$5:$G$8, "Yes", 'Logbook entries'!$C$5:$C$8, "Molar")</f>
        <v>1</v>
      </c>
    </row>
    <row r="12" spans="1:5" x14ac:dyDescent="0.25">
      <c r="B12" t="s">
        <v>7</v>
      </c>
      <c r="C12" s="2">
        <f>COUNTIFS('Logbook entries'!$H$5:$H$8, "Yes", 'Logbook entries'!$C$5:$C$8, "Incisor")+COUNTIFS('Logbook entries'!$H$5:$H$8, "Yes", 'Logbook entries'!$C$5:$C$8, "Canine")</f>
        <v>1</v>
      </c>
      <c r="D12" s="2">
        <f>COUNTIFS('Logbook entries'!$H$5:$H$8, "Yes", 'Logbook entries'!$C$5:$C$8, "Premolar")</f>
        <v>1</v>
      </c>
      <c r="E12" s="2">
        <f>COUNTIFS('Logbook entries'!$H$5:$H$8, "Yes", 'Logbook entries'!$C$5:$C$8, "Molar")</f>
        <v>0</v>
      </c>
    </row>
    <row r="13" spans="1:5" x14ac:dyDescent="0.25">
      <c r="A13" t="s">
        <v>8</v>
      </c>
      <c r="C13" s="3">
        <f>COUNTIFS('Logbook entries'!$I$5:$I$8, "Yes", 'Logbook entries'!$C$5:$C$8, "Incisor")</f>
        <v>1</v>
      </c>
      <c r="D13" s="3">
        <f>COUNTIFS('Logbook entries'!$I$5:$I$8, "Yes", 'Logbook entries'!$C$5:$C$8, "Premolar")</f>
        <v>0</v>
      </c>
      <c r="E13" s="3">
        <f>COUNTIFS('Logbook entries'!$I$5:$I$8, "Yes", 'Logbook entries'!$C$5:$C$8, "Molar")</f>
        <v>0</v>
      </c>
    </row>
    <row r="15" spans="1:5" x14ac:dyDescent="0.25">
      <c r="A15" s="1" t="s">
        <v>23</v>
      </c>
    </row>
    <row r="16" spans="1:5" x14ac:dyDescent="0.25">
      <c r="A16" t="s">
        <v>12</v>
      </c>
    </row>
    <row r="17" spans="1:5" x14ac:dyDescent="0.25">
      <c r="A17" t="s">
        <v>22</v>
      </c>
    </row>
    <row r="18" spans="1:5" x14ac:dyDescent="0.25">
      <c r="A18" t="s">
        <v>50</v>
      </c>
      <c r="C18" s="3">
        <f>SUM(C19:C25)</f>
        <v>0</v>
      </c>
      <c r="D18" s="3">
        <f t="shared" ref="D18:E18" si="0">SUM(D19:D25)</f>
        <v>3</v>
      </c>
      <c r="E18" s="3">
        <f t="shared" si="0"/>
        <v>0</v>
      </c>
    </row>
    <row r="19" spans="1:5" x14ac:dyDescent="0.25">
      <c r="B19" t="s">
        <v>14</v>
      </c>
      <c r="C19" s="2">
        <f>COUNTIFS('Logbook entries'!$L$5:$L$8, "Yes", 'Logbook entries'!$J$5:$J$8, "Yes", 'Logbook entries'!$C$5:$C$8, "Incisor")+COUNTIFS('Logbook entries'!$L$5:$L$8, "Yes", 'Logbook entries'!$J$5:$J$8, "Yes", 'Logbook entries'!$C$5:$C$8, "Canine")</f>
        <v>0</v>
      </c>
      <c r="D19" s="2">
        <f>COUNTIFS('Logbook entries'!$L$5:$L$8, "Yes", 'Logbook entries'!$J$5:$J$8, "Yes", 'Logbook entries'!$C$5:$C$8, "Premolar")</f>
        <v>1</v>
      </c>
      <c r="E19" s="2">
        <f>COUNTIFS('Logbook entries'!$L$5:$L$8, "Yes", 'Logbook entries'!$J$5:$J$8, "Yes", 'Logbook entries'!$C$5:$C$8, "Molar")</f>
        <v>0</v>
      </c>
    </row>
    <row r="20" spans="1:5" x14ac:dyDescent="0.25">
      <c r="B20" t="s">
        <v>15</v>
      </c>
      <c r="C20" s="2">
        <f>COUNTIFS('Logbook entries'!$M$5:$M$8, "Yes", 'Logbook entries'!$J$5:$J$8, "Yes", 'Logbook entries'!$C$5:$C$8, "Incisor")+COUNTIFS('Logbook entries'!$M$5:$M$8, "Yes", 'Logbook entries'!$J$5:$J$8, "Yes", 'Logbook entries'!$C$5:$C$8, "Canine")</f>
        <v>0</v>
      </c>
      <c r="D20" s="2">
        <f>COUNTIFS('Logbook entries'!$M$5:$M$8, "Yes", 'Logbook entries'!$J$5:$J$8, "Yes", 'Logbook entries'!$C$5:$C$8, "Premolar")</f>
        <v>0</v>
      </c>
      <c r="E20" s="2">
        <f>COUNTIFS('Logbook entries'!$M$5:$M$8, "Yes", 'Logbook entries'!$J$5:$J$8, "Yes", 'Logbook entries'!$C$5:$C$8, "Molar")</f>
        <v>0</v>
      </c>
    </row>
    <row r="21" spans="1:5" x14ac:dyDescent="0.25">
      <c r="B21" t="s">
        <v>16</v>
      </c>
      <c r="C21" s="2">
        <f>COUNTIFS('Logbook entries'!$N$5:$N$8, "Yes", 'Logbook entries'!$J$5:$J$8, "Yes", 'Logbook entries'!$C$5:$C$8, "Incisor")+COUNTIFS('Logbook entries'!$N$5:$N$8, "Yes", 'Logbook entries'!$J$5:$J$8, "Yes", 'Logbook entries'!$C$5:$C$8, "Canine")</f>
        <v>0</v>
      </c>
      <c r="D21" s="2">
        <f>COUNTIFS('Logbook entries'!$N$5:$N$8, "Yes", 'Logbook entries'!$J$5:$J$8, "Yes", 'Logbook entries'!$C$5:$C$8, "Premolar")</f>
        <v>1</v>
      </c>
      <c r="E21" s="2">
        <f>COUNTIFS('Logbook entries'!$N$5:$N$8, "Yes", 'Logbook entries'!$J$5:$J$8, "Yes", 'Logbook entries'!$C$5:$C$8, "Molar")</f>
        <v>0</v>
      </c>
    </row>
    <row r="22" spans="1:5" x14ac:dyDescent="0.25">
      <c r="B22" t="s">
        <v>17</v>
      </c>
      <c r="C22" s="2">
        <f>COUNTIFS('Logbook entries'!$O$5:$O$8, "Yes", 'Logbook entries'!$K$5:$K$8, A21, 'Logbook entries'!$C$5:$C$8, "Incisor")+COUNTIFS('Logbook entries'!$O$5:$O$8, "Yes", 'Logbook entries'!$K$5:$K$8, A21, 'Logbook entries'!$C$5:$C$8, "Canine")</f>
        <v>0</v>
      </c>
      <c r="D22" s="2">
        <f>COUNTIFS('Logbook entries'!$O$5:$O$8, "Yes", 'Logbook entries'!$J$5:$J$8, "Yes", 'Logbook entries'!$C$5:$C$8, "Incisor")</f>
        <v>0</v>
      </c>
      <c r="E22" s="2">
        <f>COUNTIFS('Logbook entries'!$O$5:$O$8, "Yes", 'Logbook entries'!$J$5:$J$8, "Yes", 'Logbook entries'!$C$5:$C$8, "Molar")</f>
        <v>0</v>
      </c>
    </row>
    <row r="23" spans="1:5" x14ac:dyDescent="0.25">
      <c r="B23" t="s">
        <v>18</v>
      </c>
      <c r="C23" s="2">
        <f>COUNTIFS('Logbook entries'!$L$5:$L$8, "Yes", 'Logbook entries'!$J$5:$J$8, "Yes", 'Logbook entries'!$C$5:$C$8, "Incisor")+COUNTIFS('Logbook entries'!$L$5:$L$8, "Yes", 'Logbook entries'!$J$5:$J$8, "Yes", 'Logbook entries'!$C$5:$C$8, "Canine")</f>
        <v>0</v>
      </c>
      <c r="D23" s="2">
        <f>COUNTIFS('Logbook entries'!$L$5:$L$8, "Yes", 'Logbook entries'!$J$5:$J$8, "Yes", 'Logbook entries'!$C$5:$C$8, "Premolar")</f>
        <v>1</v>
      </c>
      <c r="E23" s="2">
        <f>COUNTIFS('Logbook entries'!$P$5:$P$8, "Yes", 'Logbook entries'!$J$5:$J$8, "Yes", 'Logbook entries'!$C$5:$C$8, "Molar")</f>
        <v>0</v>
      </c>
    </row>
    <row r="24" spans="1:5" x14ac:dyDescent="0.25">
      <c r="B24" t="s">
        <v>19</v>
      </c>
      <c r="C24" s="2">
        <f>COUNTIFS('Logbook entries'!$P$5:$P$8, "Yes", 'Logbook entries'!$J$5:$J$8, "Yes", 'Logbook entries'!$C$5:$C$8, "Incisor")+COUNTIFS('Logbook entries'!$L$5:$L$8, "Yes", 'Logbook entries'!$J$5:$J$8, "Yes", 'Logbook entries'!$C$5:$C$8, "Canine")</f>
        <v>0</v>
      </c>
      <c r="D24" s="2">
        <f>COUNTIFS('Logbook entries'!$P$5:$P$8, "Yes", 'Logbook entries'!$J$5:$J$8, "Yes", 'Logbook entries'!$C$5:$C$8, "Premolar")</f>
        <v>0</v>
      </c>
      <c r="E24" s="2">
        <f>COUNTIFS('Logbook entries'!$Q$5:$Q$8, "Yes", 'Logbook entries'!$J$5:$J$8, "Yes", 'Logbook entries'!$C$5:$C$8, "Molar")</f>
        <v>0</v>
      </c>
    </row>
    <row r="25" spans="1:5" x14ac:dyDescent="0.25">
      <c r="B25" t="s">
        <v>20</v>
      </c>
      <c r="C25" s="2">
        <f>COUNTIFS('Logbook entries'!$Q$5:$Q$8, "Yes", 'Logbook entries'!$J$5:$J$8, "Yes", 'Logbook entries'!$C$5:$C$8, "Incisor")+COUNTIFS('Logbook entries'!$Q$5:$Q$8, "Yes", 'Logbook entries'!$J$5:$J$8, "Yes", 'Logbook entries'!$C$5:$C$8, "Canine")</f>
        <v>0</v>
      </c>
      <c r="D25" s="2">
        <f>COUNTIFS('Logbook entries'!$Q$5:$Q$8, "Yes", 'Logbook entries'!$J$5:$J$8, "Yes", 'Logbook entries'!$C$5:$C$8, "Premolar")</f>
        <v>0</v>
      </c>
      <c r="E25" s="2">
        <f>COUNTIFS('Logbook entries'!$R$5:$R$8, "Yes", 'Logbook entries'!$J$5:$J$8, "Yes", 'Logbook entries'!$C$5:$C$8, "Molar")</f>
        <v>0</v>
      </c>
    </row>
    <row r="26" spans="1:5" x14ac:dyDescent="0.25">
      <c r="A26" t="s">
        <v>13</v>
      </c>
      <c r="C26" s="3">
        <f>SUM(C27:C33)</f>
        <v>3</v>
      </c>
      <c r="D26" s="3">
        <f t="shared" ref="D26:E26" si="1">SUM(D27:D33)</f>
        <v>3</v>
      </c>
      <c r="E26" s="3">
        <f t="shared" si="1"/>
        <v>2</v>
      </c>
    </row>
    <row r="27" spans="1:5" x14ac:dyDescent="0.25">
      <c r="B27" t="s">
        <v>14</v>
      </c>
      <c r="C27" s="2">
        <f>COUNTIFS('Logbook entries'!$L$5:$L$8, "Yes", 'Logbook entries'!$K$5:$K$8, A26, 'Logbook entries'!$C$5:$C$8, "Incisor")+COUNTIFS('Logbook entries'!$L$5:$L$8, "Yes", 'Logbook entries'!$K$5:$K$8, A26, 'Logbook entries'!$C$5:$C$8, "Canine")</f>
        <v>1</v>
      </c>
      <c r="D27" s="2">
        <f>COUNTIFS('Logbook entries'!$L$5:$L$8, "Yes", 'Logbook entries'!$K$5:$K$8, "Yes", 'Logbook entries'!$C$5:$C$8, "Premolar")</f>
        <v>0</v>
      </c>
      <c r="E27" s="2">
        <f>COUNTIFS('Logbook entries'!$L$5:$L$8, "Yes", 'Logbook entries'!$J$5:$J$8, "Yes", 'Logbook entries'!$C$5:$C$8, "Molar")</f>
        <v>0</v>
      </c>
    </row>
    <row r="28" spans="1:5" x14ac:dyDescent="0.25">
      <c r="B28" t="s">
        <v>15</v>
      </c>
      <c r="C28" s="2">
        <f>COUNTIFS('Logbook entries'!$M$5:$M$8, "Yes", 'Logbook entries'!$K$5:$K$8, A26, 'Logbook entries'!$C$5:$C$8, "Incisor")+COUNTIFS('Logbook entries'!$M$5:$M$8, "Yes", 'Logbook entries'!$K$5:$K$8, A26, 'Logbook entries'!$C$5:$C$8, "Canine")</f>
        <v>0</v>
      </c>
      <c r="D28" s="2">
        <f>COUNTIFS('Logbook entries'!$M$5:$M$8, "Yes", 'Logbook entries'!$K$5:$K$8, A26, 'Logbook entries'!$C$5:$C$8, "Premolar")</f>
        <v>0</v>
      </c>
      <c r="E28" s="2">
        <f>COUNTIFS('Logbook entries'!$M$5:$M$8, "Yes", 'Logbook entries'!$K$5:$K$8, A26, 'Logbook entries'!$C$5:$C$8, "Molar")</f>
        <v>1</v>
      </c>
    </row>
    <row r="29" spans="1:5" x14ac:dyDescent="0.25">
      <c r="B29" t="s">
        <v>16</v>
      </c>
      <c r="C29" s="2">
        <f>COUNTIFS('Logbook entries'!$N$5:$N$8, "Yes", 'Logbook entries'!$K$5:$K$8, A26, 'Logbook entries'!$C$5:$C$8, "Incisor")+COUNTIFS('Logbook entries'!$N$5:$N$8, "Yes", 'Logbook entries'!$K$5:$K$8, A26, 'Logbook entries'!$C$5:$C$8, "Canine")</f>
        <v>0</v>
      </c>
      <c r="D29" s="2">
        <f>COUNTIFS('Logbook entries'!$N$5:$N$8, "Yes", 'Logbook entries'!$K$5:$K$8, A26, 'Logbook entries'!$C$5:$C$8, "Premolar")</f>
        <v>1</v>
      </c>
      <c r="E29" s="2">
        <f>COUNTIFS('Logbook entries'!$N$5:$N8, "Yes", 'Logbook entries'!$K$5:$K$8, A26, 'Logbook entries'!$C$5:$C$8, "Molar")</f>
        <v>0</v>
      </c>
    </row>
    <row r="30" spans="1:5" x14ac:dyDescent="0.25">
      <c r="B30" t="s">
        <v>17</v>
      </c>
      <c r="C30" s="2">
        <f>COUNTIFS('Logbook entries'!$O$5:$O$8, "Yes", 'Logbook entries'!$K$5:$K$8, A29, 'Logbook entries'!$C$5:$C$8, "Incisor")+COUNTIFS('Logbook entries'!$O$5:$O$8, "Yes", 'Logbook entries'!$K$5:$K$8, A29, 'Logbook entries'!$C$5:$C$8, "Canine")</f>
        <v>0</v>
      </c>
      <c r="D30" s="2">
        <f>COUNTIFS('Logbook entries'!$O$5:$O$8, "Yes", 'Logbook entries'!$K$5:$K$8, A26, 'Logbook entries'!$C$5:$C$8, "Incisor")</f>
        <v>1</v>
      </c>
      <c r="E30" s="2">
        <f>COUNTIFS('Logbook entries'!$O$5:$O$8, "Yes", 'Logbook entries'!$K$5:$K$8, A26, 'Logbook entries'!$C$5:$C$8, "Molar")</f>
        <v>0</v>
      </c>
    </row>
    <row r="31" spans="1:5" x14ac:dyDescent="0.25">
      <c r="B31" t="s">
        <v>18</v>
      </c>
      <c r="C31" s="2">
        <f>COUNTIFS('Logbook entries'!$L$5:$L$8, "Yes", 'Logbook entries'!$K$5:$K$8, A26, 'Logbook entries'!$C$5:$C$8, "Incisor")+COUNTIFS('Logbook entries'!$L$5:$L$8, "Yes", 'Logbook entries'!$K$5:$K$8, A26, 'Logbook entries'!$C$5:$C$8, "Canine")</f>
        <v>1</v>
      </c>
      <c r="D31" s="2">
        <f>COUNTIFS('Logbook entries'!$L$5:$L$8, "Yes", 'Logbook entries'!$K$5:$K$8, A26, 'Logbook entries'!$C$5:$C$8, "Premolar")</f>
        <v>1</v>
      </c>
      <c r="E31" s="2">
        <f>COUNTIFS('Logbook entries'!$P$5:$P$8, "Yes", 'Logbook entries'!$K$5:$K$8, A26, 'Logbook entries'!$C$5:$C$8, "Molar")</f>
        <v>1</v>
      </c>
    </row>
    <row r="32" spans="1:5" x14ac:dyDescent="0.25">
      <c r="B32" t="s">
        <v>19</v>
      </c>
      <c r="C32" s="2">
        <f>COUNTIFS('Logbook entries'!$P$5:$P$8, "Yes", 'Logbook entries'!$K$5:$K$8, A26, 'Logbook entries'!$C$5:$C$8, "Incisor")+COUNTIFS('Logbook entries'!$L$5:$L$8, "Yes", 'Logbook entries'!$K$5:$K$8, A26, 'Logbook entries'!$C$5:$C$8, "Canine")</f>
        <v>0</v>
      </c>
      <c r="D32" s="2">
        <f>COUNTIFS('Logbook entries'!$P$5:$P$8, "Yes", 'Logbook entries'!$K$5:$K$8, A26, 'Logbook entries'!$C$5:$C$8, "Premolar")</f>
        <v>0</v>
      </c>
      <c r="E32" s="2">
        <f>COUNTIFS('Logbook entries'!$Q$5:$Q$8, "Yes", 'Logbook entries'!$K$5:$K$8, A26, 'Logbook entries'!$C$5:$C$8, "Molar")</f>
        <v>0</v>
      </c>
    </row>
    <row r="33" spans="1:5" x14ac:dyDescent="0.25">
      <c r="B33" t="s">
        <v>20</v>
      </c>
      <c r="C33" s="2">
        <f>COUNTIFS('Logbook entries'!$Q$5:$Q$8, "Yes", 'Logbook entries'!$K$5:$K$8, A26, 'Logbook entries'!$C$5:$C$8, "Incisor")+COUNTIFS('Logbook entries'!$Q$5:$Q$8, "Yes", 'Logbook entries'!$K$5:$K$8, A26, 'Logbook entries'!$C$5:$C$8, "Canine")</f>
        <v>1</v>
      </c>
      <c r="D33" s="2">
        <f>COUNTIFS('Logbook entries'!$Q$5:$Q$8, "Yes", 'Logbook entries'!$K$5:$K$8, A26, 'Logbook entries'!$C$5:$C$8, "Premolar")</f>
        <v>0</v>
      </c>
      <c r="E33" s="2">
        <f>COUNTIFS('Logbook entries'!$R$5:$R$8, "Yes", 'Logbook entries'!$K$5:$K$8, A26, 'Logbook entries'!$C$5:$C$8, "Molar")</f>
        <v>0</v>
      </c>
    </row>
    <row r="34" spans="1:5" x14ac:dyDescent="0.25">
      <c r="A34" t="s">
        <v>21</v>
      </c>
      <c r="C34" s="3">
        <f>SUM(C35:C41)</f>
        <v>0</v>
      </c>
      <c r="D34" s="3">
        <f t="shared" ref="D34:E34" si="2">SUM(D35:D41)</f>
        <v>0</v>
      </c>
      <c r="E34" s="3">
        <f t="shared" si="2"/>
        <v>0</v>
      </c>
    </row>
    <row r="35" spans="1:5" x14ac:dyDescent="0.25">
      <c r="B35" t="s">
        <v>14</v>
      </c>
      <c r="C35" s="2">
        <f>COUNTIFS('Logbook entries'!$L$5:$L$8, "Yes", 'Logbook entries'!$K$5:$K$8, A34, 'Logbook entries'!$C$5:$C$8, "Incisor")+COUNTIFS('Logbook entries'!$L$5:$L$8, "Yes", 'Logbook entries'!$K$5:$K$8, A34, 'Logbook entries'!$C$5:$C$8, "Canine")</f>
        <v>0</v>
      </c>
      <c r="D35" s="2">
        <f>COUNTIFS('Logbook entries'!$L$5:$L$8, "Yes", 'Logbook entries'!$K$5:$K$8, A34, 'Logbook entries'!$C$5:$C$8, "Premolar")</f>
        <v>0</v>
      </c>
      <c r="E35" s="2">
        <f>COUNTIFS('Logbook entries'!$L$5:$L$8, "Yes", 'Logbook entries'!$K$5:$K$8, A34, 'Logbook entries'!$C$5:$C$8, "Molar")</f>
        <v>0</v>
      </c>
    </row>
    <row r="36" spans="1:5" x14ac:dyDescent="0.25">
      <c r="B36" t="s">
        <v>15</v>
      </c>
      <c r="C36" s="2">
        <f>COUNTIFS('Logbook entries'!$M$5:$M$8, "Yes", 'Logbook entries'!$K$5:$K$8, A34, 'Logbook entries'!$C$5:$C$8, "Incisor")+COUNTIFS('Logbook entries'!$M$5:$M$8, "Yes", 'Logbook entries'!$K$5:$K$8, A34, 'Logbook entries'!$C$5:$C$8, "Canine")</f>
        <v>0</v>
      </c>
      <c r="D36" s="2">
        <f>COUNTIFS('Logbook entries'!$M$5:$M$8, "Yes", 'Logbook entries'!$K$5:$K$8, A34, 'Logbook entries'!$C$5:$C$8, "Premolar")</f>
        <v>0</v>
      </c>
      <c r="E36" s="2">
        <f>COUNTIFS('Logbook entries'!$M$5:$M$8, "Yes", 'Logbook entries'!$K$5:$K$8, A34, 'Logbook entries'!$C$5:$C$8, "Molar")</f>
        <v>0</v>
      </c>
    </row>
    <row r="37" spans="1:5" x14ac:dyDescent="0.25">
      <c r="B37" t="s">
        <v>16</v>
      </c>
      <c r="C37" s="2">
        <f>COUNTIFS('Logbook entries'!$N$5:$N$8, "Yes", 'Logbook entries'!$K$5:$K$8, A34, 'Logbook entries'!$C$5:$C$8, "Incisor")+COUNTIFS('Logbook entries'!$N$5:$N$8, "Yes", 'Logbook entries'!$K$5:$K$8, A34, 'Logbook entries'!$C$5:$C$8, "Canine")</f>
        <v>0</v>
      </c>
      <c r="D37" s="2">
        <f>COUNTIFS('Logbook entries'!$N$5:$N$8, "Yes", 'Logbook entries'!$K$5:$K$8, A34, 'Logbook entries'!$C$5:$C$8, "Premolar")</f>
        <v>0</v>
      </c>
      <c r="E37" s="2">
        <f>COUNTIFS('Logbook entries'!$N$5:$N$8, "Yes", 'Logbook entries'!$K$5:$K$8, A34, 'Logbook entries'!$C$5:$C$8, "Molar")</f>
        <v>0</v>
      </c>
    </row>
    <row r="38" spans="1:5" x14ac:dyDescent="0.25">
      <c r="B38" t="s">
        <v>17</v>
      </c>
      <c r="C38" s="2">
        <f>COUNTIFS('Logbook entries'!$O$5:$O$8, "Yes", 'Logbook entries'!$K$5:$K$8, A37, 'Logbook entries'!$C$5:$C$8, "Incisor")+COUNTIFS('Logbook entries'!$O$5:$O$8, "Yes", 'Logbook entries'!$K$5:$K$8, A37, 'Logbook entries'!$C$5:$C$8, "Canine")</f>
        <v>0</v>
      </c>
      <c r="D38" s="2">
        <f>COUNTIFS('Logbook entries'!$O$5:$O$8, "Yes", 'Logbook entries'!$K$5:$K$8, A34, 'Logbook entries'!$C$5:$C$8, "Incisor")</f>
        <v>0</v>
      </c>
      <c r="E38" s="2">
        <f>COUNTIFS('Logbook entries'!$O$5:$O$8, "Yes", 'Logbook entries'!$K$5:$K$8, A34, 'Logbook entries'!$C$5:$C$8, "Molar")</f>
        <v>0</v>
      </c>
    </row>
    <row r="39" spans="1:5" x14ac:dyDescent="0.25">
      <c r="B39" t="s">
        <v>18</v>
      </c>
      <c r="C39" s="2">
        <f>COUNTIFS('Logbook entries'!$L$5:$L$8, "Yes", 'Logbook entries'!$K$5:$K$8, A34, 'Logbook entries'!$C$5:$C$8, "Incisor")+COUNTIFS('Logbook entries'!$L$5:$L$8, "Yes", 'Logbook entries'!$K$5:$K$8, A34, 'Logbook entries'!$C$5:$C$8, "Canine")</f>
        <v>0</v>
      </c>
      <c r="D39" s="2">
        <f>COUNTIFS('Logbook entries'!$L$5:$L$8, "Yes", 'Logbook entries'!$K$5:$K$8, A34, 'Logbook entries'!$C$5:$C$8, "Premolar")</f>
        <v>0</v>
      </c>
      <c r="E39" s="2">
        <f>COUNTIFS('Logbook entries'!$P$5:$P$8, "Yes", 'Logbook entries'!$K$5:$K$8, A34, 'Logbook entries'!$C$5:$C$8, "Molar")</f>
        <v>0</v>
      </c>
    </row>
    <row r="40" spans="1:5" x14ac:dyDescent="0.25">
      <c r="B40" t="s">
        <v>19</v>
      </c>
      <c r="C40" s="2">
        <f>COUNTIFS('Logbook entries'!$P$5:$P$8, "Yes", 'Logbook entries'!$K$5:$K$8, A34, 'Logbook entries'!$C$5:$C$8, "Incisor")+COUNTIFS('Logbook entries'!$L$5:$L$8, "Yes", 'Logbook entries'!$K$5:$K$8, A34, 'Logbook entries'!$C$5:$C$8, "Canine")</f>
        <v>0</v>
      </c>
      <c r="D40" s="2">
        <f>COUNTIFS('Logbook entries'!$P$5:$P$8, "Yes", 'Logbook entries'!$K$5:$K$8, A34, 'Logbook entries'!$C$5:$C$8, "Premolar")</f>
        <v>0</v>
      </c>
      <c r="E40" s="2">
        <f>COUNTIFS('Logbook entries'!$Q$5:$Q$8, "Yes", 'Logbook entries'!$K$5:$K$8, $A$26, 'Logbook entries'!$C$5:$C$8, "Molar")</f>
        <v>0</v>
      </c>
    </row>
    <row r="41" spans="1:5" x14ac:dyDescent="0.25">
      <c r="B41" t="s">
        <v>20</v>
      </c>
      <c r="C41" s="2">
        <f>COUNTIFS('Logbook entries'!$Q$5:$Q$8, "Yes", 'Logbook entries'!$K$5:$K$8, A34, 'Logbook entries'!$C$5:$C$8, "Incisor")+COUNTIFS('Logbook entries'!$Q$5:$Q$8, "Yes", 'Logbook entries'!$K$5:$K$8, A34, 'Logbook entries'!$C$5:$C$8, "Canine")</f>
        <v>0</v>
      </c>
      <c r="D41" s="2">
        <f>COUNTIFS('Logbook entries'!$Q$5:$Q$8, "Yes", 'Logbook entries'!$K$5:$K$8, A34, 'Logbook entries'!$C$5:$C$8, "Premolar")</f>
        <v>0</v>
      </c>
      <c r="E41" s="2">
        <f>COUNTIFS('Logbook entries'!$R$5:$R$8, "Yes", 'Logbook entries'!$K$5:$K$8, A34, 'Logbook entries'!$C$5:$C$8, "Molar")</f>
        <v>0</v>
      </c>
    </row>
  </sheetData>
  <sheetProtection algorithmName="SHA-512" hashValue="EDZV67UMx0q89e7IJp8ZfEVDWYEdlKP/GOB42c6jhHpsUlEzRfXtGCufaBPX0iszb9Hj0a3KQEgCfTM49+R8mA==" saltValue="6oWbgdt+Qj5gY1BSBPdGUw==" spinCount="100000" sheet="1" objects="1" scenario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C00AB-986F-4660-8E7C-AA012184A491}">
  <dimension ref="A1:A17"/>
  <sheetViews>
    <sheetView tabSelected="1" workbookViewId="0">
      <selection activeCell="K23" sqref="K23"/>
    </sheetView>
  </sheetViews>
  <sheetFormatPr defaultRowHeight="15" x14ac:dyDescent="0.25"/>
  <sheetData>
    <row r="1" spans="1:1" ht="26.25" x14ac:dyDescent="0.4">
      <c r="A1" s="30" t="s">
        <v>54</v>
      </c>
    </row>
    <row r="2" spans="1:1" x14ac:dyDescent="0.25">
      <c r="A2" t="s">
        <v>56</v>
      </c>
    </row>
    <row r="3" spans="1:1" x14ac:dyDescent="0.25">
      <c r="A3" t="s">
        <v>60</v>
      </c>
    </row>
    <row r="4" spans="1:1" x14ac:dyDescent="0.25">
      <c r="A4" s="31" t="s">
        <v>59</v>
      </c>
    </row>
    <row r="5" spans="1:1" x14ac:dyDescent="0.25">
      <c r="A5" s="31" t="s">
        <v>57</v>
      </c>
    </row>
    <row r="6" spans="1:1" x14ac:dyDescent="0.25">
      <c r="A6" s="31" t="s">
        <v>58</v>
      </c>
    </row>
    <row r="7" spans="1:1" s="1" customFormat="1" x14ac:dyDescent="0.25">
      <c r="A7" s="32" t="s">
        <v>61</v>
      </c>
    </row>
    <row r="8" spans="1:1" s="1" customFormat="1" x14ac:dyDescent="0.25">
      <c r="A8" s="32" t="s">
        <v>62</v>
      </c>
    </row>
    <row r="9" spans="1:1" s="1" customFormat="1" x14ac:dyDescent="0.25">
      <c r="A9" s="32" t="s">
        <v>63</v>
      </c>
    </row>
    <row r="10" spans="1:1" s="1" customFormat="1" x14ac:dyDescent="0.25">
      <c r="A10" s="32" t="s">
        <v>64</v>
      </c>
    </row>
    <row r="11" spans="1:1" s="1" customFormat="1" x14ac:dyDescent="0.25">
      <c r="A11" s="32" t="s">
        <v>65</v>
      </c>
    </row>
    <row r="12" spans="1:1" s="1" customFormat="1" x14ac:dyDescent="0.25">
      <c r="A12" s="32" t="s">
        <v>66</v>
      </c>
    </row>
    <row r="13" spans="1:1" s="1" customFormat="1" x14ac:dyDescent="0.25">
      <c r="A13" s="32" t="s">
        <v>67</v>
      </c>
    </row>
    <row r="14" spans="1:1" s="1" customFormat="1" x14ac:dyDescent="0.25">
      <c r="A14" s="32" t="s">
        <v>68</v>
      </c>
    </row>
    <row r="15" spans="1:1" s="1" customFormat="1" x14ac:dyDescent="0.25">
      <c r="A15" s="32" t="s">
        <v>69</v>
      </c>
    </row>
    <row r="16" spans="1:1" x14ac:dyDescent="0.25">
      <c r="A16" t="s">
        <v>70</v>
      </c>
    </row>
    <row r="17" spans="1:1" x14ac:dyDescent="0.25">
      <c r="A17" t="s">
        <v>55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Logbook entries</vt:lpstr>
      <vt:lpstr>Summary</vt:lpstr>
      <vt:lpstr>Guidance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Thornton-Wood</dc:creator>
  <cp:lastModifiedBy>Simon Thornton-Wood</cp:lastModifiedBy>
  <dcterms:created xsi:type="dcterms:W3CDTF">2025-09-02T09:43:50Z</dcterms:created>
  <dcterms:modified xsi:type="dcterms:W3CDTF">2025-10-31T15:01:22Z</dcterms:modified>
</cp:coreProperties>
</file>